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21180" windowHeight="10545" activeTab="0"/>
  </bookViews>
  <sheets>
    <sheet name="pano-toffels Bildwinkelrechner" sheetId="1" r:id="rId1"/>
  </sheets>
  <definedNames>
    <definedName name="_xlnm.Print_Area" localSheetId="0">'pano-toffels Bildwinkelrechner'!$A$1:$L$37</definedName>
  </definedNames>
  <calcPr fullCalcOnLoad="1" fullPrecision="0"/>
</workbook>
</file>

<file path=xl/comments1.xml><?xml version="1.0" encoding="utf-8"?>
<comments xmlns="http://schemas.openxmlformats.org/spreadsheetml/2006/main">
  <authors>
    <author>GT</author>
  </authors>
  <commentList>
    <comment ref="B3" authorId="0">
      <text>
        <r>
          <rPr>
            <sz val="8"/>
            <rFont val="Tahoma"/>
            <family val="0"/>
          </rPr>
          <t>Notizen gehen nicht in die Berechnung ein.</t>
        </r>
      </text>
    </comment>
    <comment ref="H4" authorId="0">
      <text>
        <r>
          <rPr>
            <sz val="8"/>
            <rFont val="Tahoma"/>
            <family val="0"/>
          </rPr>
          <t>lange Kante</t>
        </r>
      </text>
    </comment>
    <comment ref="I4" authorId="0">
      <text>
        <r>
          <rPr>
            <sz val="8"/>
            <rFont val="Tahoma"/>
            <family val="0"/>
          </rPr>
          <t>kurze Kante</t>
        </r>
      </text>
    </comment>
    <comment ref="F5" authorId="0">
      <text>
        <r>
          <rPr>
            <sz val="8"/>
            <rFont val="Tahoma"/>
            <family val="0"/>
          </rPr>
          <t>Pixel an der langen Sensorkante</t>
        </r>
      </text>
    </comment>
    <comment ref="H5" authorId="0">
      <text>
        <r>
          <rPr>
            <sz val="8"/>
            <rFont val="Tahoma"/>
            <family val="2"/>
          </rPr>
          <t>Mit dieser Sensorgröße wird gerechnet. Der Rest ist für Überlappung.</t>
        </r>
      </text>
    </comment>
    <comment ref="I5" authorId="0">
      <text>
        <r>
          <rPr>
            <sz val="8"/>
            <rFont val="Tahoma"/>
            <family val="2"/>
          </rPr>
          <t>Mit dieser Sensorgröße wird gerechnet. Der Rest ist für Überlappung.</t>
        </r>
      </text>
    </comment>
    <comment ref="J5" authorId="0">
      <text>
        <r>
          <rPr>
            <sz val="8"/>
            <rFont val="Tahoma"/>
            <family val="0"/>
          </rPr>
          <t>Wieviel Sensorfläche soll für die Berechnung genutzt werden?</t>
        </r>
      </text>
    </comment>
    <comment ref="F6" authorId="0">
      <text>
        <r>
          <rPr>
            <sz val="8"/>
            <rFont val="Tahoma"/>
            <family val="0"/>
          </rPr>
          <t xml:space="preserve">theoretische Breite [px] des equirectangularen Bildes bei 1:1 Pixelausnutzung. Die tatsächliche Größe kann etwas von der Berechnung abweichen. </t>
        </r>
      </text>
    </comment>
    <comment ref="G6" authorId="0">
      <text>
        <r>
          <rPr>
            <sz val="8"/>
            <rFont val="Tahoma"/>
            <family val="0"/>
          </rPr>
          <t xml:space="preserve">theoretische Kantenlänge [px] eines Würfelbildes bei 1:1 Pixelausnutzung. Die tatsächliche Größe kann etwas von der Berechnung abweichen. </t>
        </r>
      </text>
    </comment>
    <comment ref="B7" authorId="0">
      <text>
        <r>
          <rPr>
            <sz val="8"/>
            <rFont val="Tahoma"/>
            <family val="2"/>
          </rPr>
          <t>gelb:
Felder für Benutzer-Eingaben</t>
        </r>
      </text>
    </comment>
    <comment ref="H11" authorId="0">
      <text>
        <r>
          <rPr>
            <sz val="8"/>
            <rFont val="Tahoma"/>
            <family val="0"/>
          </rPr>
          <t>Anzahl der Bilder für 360° Abdeckung. Ob ein Nadir/Zenit-Bild tatsächlich notwendig ist, wird hier nicht geprüft.</t>
        </r>
      </text>
    </comment>
    <comment ref="I11" authorId="0">
      <text>
        <r>
          <rPr>
            <sz val="8"/>
            <rFont val="Tahoma"/>
            <family val="0"/>
          </rPr>
          <t>horizontaler Drehwinkel des NPA</t>
        </r>
      </text>
    </comment>
    <comment ref="J11" authorId="0">
      <text>
        <r>
          <rPr>
            <sz val="8"/>
            <rFont val="Tahoma"/>
            <family val="0"/>
          </rPr>
          <t>maximale auf-/ab-Neigung des NPA. Der tatsächlich verwendete Wert kann in die gelbe Spalte eingetragen werden.</t>
        </r>
      </text>
    </comment>
    <comment ref="K11" authorId="0">
      <text>
        <r>
          <rPr>
            <sz val="8"/>
            <rFont val="Tahoma"/>
            <family val="0"/>
          </rPr>
          <t>Diese Werte werden  aus der Vorschlag-Spalte übernommen und können angepasst werden.
Die Änderung soll einen kleineren Wert haben als der Vorschlag, sonst geht Überlappung verloren.
Die folgenden Vorschlag-Werte werden ab der geänderten Zeile neu berechnet.</t>
        </r>
      </text>
    </comment>
    <comment ref="B12" authorId="0">
      <text>
        <r>
          <rPr>
            <sz val="8"/>
            <rFont val="Tahoma"/>
            <family val="0"/>
          </rPr>
          <t>Für diese Brennweite werden detaillierte NPA-Einstellungen berechnet.
(siehe Tabelle rechts)</t>
        </r>
      </text>
    </comment>
    <comment ref="C5" authorId="0">
      <text>
        <r>
          <rPr>
            <sz val="8"/>
            <rFont val="Tahoma"/>
            <family val="0"/>
          </rPr>
          <t>Bildwinkel unter Berücksichtigung der angegegebenen Ausnutzung</t>
        </r>
      </text>
    </comment>
    <comment ref="J10" authorId="0">
      <text>
        <r>
          <rPr>
            <sz val="8"/>
            <rFont val="Tahoma"/>
            <family val="0"/>
          </rPr>
          <t>Neigungswinkel der oberen NPA-Schiene</t>
        </r>
      </text>
    </comment>
  </commentList>
</comments>
</file>

<file path=xl/sharedStrings.xml><?xml version="1.0" encoding="utf-8"?>
<sst xmlns="http://schemas.openxmlformats.org/spreadsheetml/2006/main" count="21" uniqueCount="21">
  <si>
    <r>
      <t xml:space="preserve">Brennweiten und Bildwinkel </t>
    </r>
    <r>
      <rPr>
        <sz val="10"/>
        <rFont val="Arial"/>
        <family val="2"/>
      </rPr>
      <t>für rechtwinklig abbildende Objektive</t>
    </r>
  </si>
  <si>
    <t>Winkel/RAD</t>
  </si>
  <si>
    <t>Notiz zur eigenen Kamera:</t>
  </si>
  <si>
    <t>Sensorgröße [mm]</t>
  </si>
  <si>
    <t>A700: 23,5 x 15,6 / 4272x2848</t>
  </si>
  <si>
    <t>Kantenlänge [px]:</t>
  </si>
  <si>
    <t>tatsächliche Sensorgröße</t>
  </si>
  <si>
    <t>wirksamer Bildwinkel [Grad]</t>
  </si>
  <si>
    <t>Ausnutzung</t>
  </si>
  <si>
    <t>Brennweite</t>
  </si>
  <si>
    <t>horizontal</t>
  </si>
  <si>
    <t>vertikal</t>
  </si>
  <si>
    <t>diagonal</t>
  </si>
  <si>
    <t>Equigröße:</t>
  </si>
  <si>
    <t>Würfelkante:</t>
  </si>
  <si>
    <t>für Equi-Berechnung</t>
  </si>
  <si>
    <t>NPA up/down</t>
  </si>
  <si>
    <t>Anzahl</t>
  </si>
  <si>
    <t>Drehwinkel</t>
  </si>
  <si>
    <t>Vorschlag</t>
  </si>
  <si>
    <t>selbst gewählt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</si>
</sst>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;;;"/>
    <numFmt numFmtId="167" formatCode="0.0\°"/>
    <numFmt numFmtId="168" formatCode="0\°"/>
    <numFmt numFmtId="169" formatCode="0.000000"/>
    <numFmt numFmtId="170" formatCode="0.00000"/>
    <numFmt numFmtId="171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8"/>
      <color indexed="55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55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9" fontId="0" fillId="2" borderId="0" xfId="17" applyFill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166" fontId="3" fillId="0" borderId="0" xfId="0" applyNumberFormat="1" applyFont="1" applyAlignment="1" applyProtection="1">
      <alignment/>
      <protection hidden="1"/>
    </xf>
    <xf numFmtId="0" fontId="3" fillId="0" borderId="0" xfId="0" applyNumberFormat="1" applyFont="1" applyAlignment="1" applyProtection="1">
      <alignment/>
      <protection hidden="1"/>
    </xf>
    <xf numFmtId="166" fontId="3" fillId="0" borderId="0" xfId="0" applyNumberFormat="1" applyFont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1" fontId="0" fillId="0" borderId="9" xfId="0" applyNumberFormat="1" applyBorder="1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1" fontId="0" fillId="0" borderId="11" xfId="0" applyNumberFormat="1" applyBorder="1" applyAlignment="1" applyProtection="1">
      <alignment horizontal="center"/>
      <protection hidden="1"/>
    </xf>
    <xf numFmtId="1" fontId="0" fillId="0" borderId="12" xfId="0" applyNumberFormat="1" applyBorder="1" applyAlignment="1" applyProtection="1">
      <alignment horizontal="center"/>
      <protection hidden="1"/>
    </xf>
    <xf numFmtId="165" fontId="0" fillId="0" borderId="13" xfId="0" applyNumberFormat="1" applyBorder="1" applyAlignment="1" applyProtection="1">
      <alignment horizontal="center"/>
      <protection hidden="1"/>
    </xf>
    <xf numFmtId="1" fontId="0" fillId="0" borderId="7" xfId="0" applyNumberFormat="1" applyBorder="1" applyAlignment="1" applyProtection="1">
      <alignment horizontal="center"/>
      <protection hidden="1"/>
    </xf>
    <xf numFmtId="1" fontId="0" fillId="0" borderId="8" xfId="0" applyNumberForma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167" fontId="0" fillId="0" borderId="15" xfId="0" applyNumberFormat="1" applyBorder="1" applyAlignment="1" applyProtection="1">
      <alignment horizontal="center"/>
      <protection hidden="1"/>
    </xf>
    <xf numFmtId="168" fontId="5" fillId="0" borderId="15" xfId="0" applyNumberFormat="1" applyFont="1" applyBorder="1" applyAlignment="1" applyProtection="1">
      <alignment horizontal="center"/>
      <protection hidden="1"/>
    </xf>
    <xf numFmtId="168" fontId="0" fillId="0" borderId="0" xfId="0" applyNumberFormat="1" applyAlignment="1" applyProtection="1">
      <alignment horizontal="center"/>
      <protection hidden="1"/>
    </xf>
    <xf numFmtId="167" fontId="0" fillId="0" borderId="10" xfId="0" applyNumberFormat="1" applyBorder="1" applyAlignment="1" applyProtection="1">
      <alignment horizontal="center"/>
      <protection hidden="1"/>
    </xf>
    <xf numFmtId="168" fontId="5" fillId="0" borderId="10" xfId="0" applyNumberFormat="1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167" fontId="0" fillId="0" borderId="12" xfId="0" applyNumberFormat="1" applyBorder="1" applyAlignment="1" applyProtection="1">
      <alignment horizontal="center"/>
      <protection hidden="1"/>
    </xf>
    <xf numFmtId="168" fontId="5" fillId="0" borderId="12" xfId="0" applyNumberFormat="1" applyFont="1" applyBorder="1" applyAlignment="1" applyProtection="1">
      <alignment horizontal="center"/>
      <protection hidden="1"/>
    </xf>
    <xf numFmtId="0" fontId="0" fillId="3" borderId="16" xfId="0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/>
      <protection locked="0"/>
    </xf>
    <xf numFmtId="0" fontId="0" fillId="4" borderId="0" xfId="0" applyFill="1" applyAlignment="1" applyProtection="1">
      <alignment horizontal="center"/>
      <protection locked="0"/>
    </xf>
    <xf numFmtId="168" fontId="0" fillId="2" borderId="15" xfId="0" applyNumberFormat="1" applyFill="1" applyBorder="1" applyAlignment="1" applyProtection="1">
      <alignment horizontal="center"/>
      <protection locked="0"/>
    </xf>
    <xf numFmtId="168" fontId="0" fillId="2" borderId="10" xfId="0" applyNumberFormat="1" applyFill="1" applyBorder="1" applyAlignment="1" applyProtection="1">
      <alignment horizontal="center"/>
      <protection locked="0"/>
    </xf>
    <xf numFmtId="168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166" fontId="2" fillId="0" borderId="0" xfId="0" applyNumberFormat="1" applyFont="1" applyAlignment="1" applyProtection="1">
      <alignment horizontal="center"/>
      <protection hidden="1"/>
    </xf>
    <xf numFmtId="165" fontId="0" fillId="4" borderId="17" xfId="0" applyNumberFormat="1" applyFill="1" applyBorder="1" applyAlignment="1" applyProtection="1">
      <alignment horizontal="center"/>
      <protection locked="0"/>
    </xf>
    <xf numFmtId="165" fontId="0" fillId="2" borderId="18" xfId="0" applyNumberFormat="1" applyFill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hidden="1"/>
    </xf>
    <xf numFmtId="165" fontId="0" fillId="0" borderId="5" xfId="0" applyNumberFormat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hidden="1"/>
    </xf>
    <xf numFmtId="0" fontId="0" fillId="2" borderId="20" xfId="0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</xdr:row>
      <xdr:rowOff>76200</xdr:rowOff>
    </xdr:from>
    <xdr:to>
      <xdr:col>7</xdr:col>
      <xdr:colOff>0</xdr:colOff>
      <xdr:row>4</xdr:row>
      <xdr:rowOff>95250</xdr:rowOff>
    </xdr:to>
    <xdr:sp>
      <xdr:nvSpPr>
        <xdr:cNvPr id="1" name="Line 2"/>
        <xdr:cNvSpPr>
          <a:spLocks/>
        </xdr:cNvSpPr>
      </xdr:nvSpPr>
      <xdr:spPr>
        <a:xfrm flipH="1">
          <a:off x="3990975" y="561975"/>
          <a:ext cx="752475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7"/>
  <sheetViews>
    <sheetView showGridLines="0" showRowColHeaders="0" tabSelected="1" workbookViewId="0" topLeftCell="A1">
      <selection activeCell="I20" sqref="I20"/>
    </sheetView>
  </sheetViews>
  <sheetFormatPr defaultColWidth="11.421875" defaultRowHeight="12.75"/>
  <cols>
    <col min="1" max="1" width="2.57421875" style="3" customWidth="1"/>
    <col min="2" max="16384" width="11.421875" style="3" customWidth="1"/>
  </cols>
  <sheetData>
    <row r="1" ht="12.75"/>
    <row r="2" spans="2:9" ht="12.75">
      <c r="B2" s="2" t="s">
        <v>0</v>
      </c>
      <c r="H2" s="45" t="s">
        <v>1</v>
      </c>
      <c r="I2" s="45">
        <f>180/PI()</f>
        <v>57.2957795130823</v>
      </c>
    </row>
    <row r="3" spans="2:10" ht="12.75">
      <c r="B3" s="50" t="s">
        <v>2</v>
      </c>
      <c r="C3" s="35"/>
      <c r="D3" s="35"/>
      <c r="E3" s="36"/>
      <c r="F3" s="4"/>
      <c r="H3" s="5" t="s">
        <v>3</v>
      </c>
      <c r="I3" s="6"/>
      <c r="J3" s="7"/>
    </row>
    <row r="4" spans="2:10" ht="12.75">
      <c r="B4" s="51" t="s">
        <v>4</v>
      </c>
      <c r="C4" s="52"/>
      <c r="D4" s="52"/>
      <c r="E4" s="53"/>
      <c r="F4" s="4" t="s">
        <v>5</v>
      </c>
      <c r="H4" s="46">
        <v>23.5</v>
      </c>
      <c r="I4" s="47">
        <v>15.6</v>
      </c>
      <c r="J4" s="3" t="s">
        <v>6</v>
      </c>
    </row>
    <row r="5" spans="2:11" ht="13.5" thickBot="1">
      <c r="B5" s="8"/>
      <c r="C5" s="9" t="s">
        <v>7</v>
      </c>
      <c r="D5" s="9"/>
      <c r="E5" s="10"/>
      <c r="F5" s="37">
        <v>4272</v>
      </c>
      <c r="H5" s="48">
        <f>H4*J5</f>
        <v>17.6</v>
      </c>
      <c r="I5" s="49">
        <f>I4*J5</f>
        <v>11.7</v>
      </c>
      <c r="J5" s="1">
        <v>0.75</v>
      </c>
      <c r="K5" s="3" t="s">
        <v>8</v>
      </c>
    </row>
    <row r="6" spans="2:11" ht="13.5" thickBot="1">
      <c r="B6" s="54" t="s">
        <v>9</v>
      </c>
      <c r="C6" s="11" t="s">
        <v>10</v>
      </c>
      <c r="D6" s="11" t="s">
        <v>11</v>
      </c>
      <c r="E6" s="11" t="s">
        <v>12</v>
      </c>
      <c r="F6" s="12" t="s">
        <v>13</v>
      </c>
      <c r="G6" s="13" t="s">
        <v>14</v>
      </c>
      <c r="H6" s="14">
        <f>H4*J6</f>
        <v>0.0235</v>
      </c>
      <c r="I6" s="15"/>
      <c r="J6" s="16">
        <v>0.001</v>
      </c>
      <c r="K6" s="14" t="s">
        <v>15</v>
      </c>
    </row>
    <row r="7" spans="2:7" ht="12.75">
      <c r="B7" s="55">
        <v>10</v>
      </c>
      <c r="C7" s="17">
        <f>ATAN($H$5/2/B7)*2*$I$2</f>
        <v>82.7</v>
      </c>
      <c r="D7" s="17">
        <f>ATAN($I$5/2/B7)*2*$I$2</f>
        <v>60.7</v>
      </c>
      <c r="E7" s="17">
        <f>ATAN(SQRT(($I$5/2)^2+($H$5/2)^2)/B7)*2*$I$2</f>
        <v>93.2</v>
      </c>
      <c r="F7" s="18">
        <f>360/(ATAN($H$6/2/B7)*2*$I$2)*$J$6*$F$5</f>
        <v>11422</v>
      </c>
      <c r="G7" s="19">
        <f aca="true" t="shared" si="0" ref="G7:G12">F7/PI()</f>
        <v>3636</v>
      </c>
    </row>
    <row r="8" spans="2:7" ht="12.75">
      <c r="B8" s="55">
        <v>12</v>
      </c>
      <c r="C8" s="17">
        <f>ATAN($H$5/2/B8)*2*$I$2</f>
        <v>72.5</v>
      </c>
      <c r="D8" s="17">
        <f>ATAN($I$5/2/B8)*2*$I$2</f>
        <v>52</v>
      </c>
      <c r="E8" s="17">
        <f>ATAN(SQRT(($I$5/2)^2+($H$5/2)^2)/B8)*2*$I$2</f>
        <v>82.7</v>
      </c>
      <c r="F8" s="18">
        <f>360/(ATAN($H$6/2/B8)*2*$I$2)*$J$6*$F$5</f>
        <v>13706</v>
      </c>
      <c r="G8" s="19">
        <f t="shared" si="0"/>
        <v>4363</v>
      </c>
    </row>
    <row r="9" spans="2:9" ht="13.5" thickBot="1">
      <c r="B9" s="55">
        <v>14</v>
      </c>
      <c r="C9" s="17">
        <f>ATAN($H$5/2/B9)*2*$I$2</f>
        <v>64.3</v>
      </c>
      <c r="D9" s="17">
        <f>ATAN($I$5/2/B9)*2*$I$2</f>
        <v>45.4</v>
      </c>
      <c r="E9" s="17">
        <f>ATAN(SQRT(($I$5/2)^2+($H$5/2)^2)/B9)*2*$I$2</f>
        <v>74.1</v>
      </c>
      <c r="F9" s="18">
        <f>360/(ATAN($H$6/2/B9)*2*$I$2)*$J$6*$F$5</f>
        <v>15991</v>
      </c>
      <c r="G9" s="19">
        <f t="shared" si="0"/>
        <v>5090</v>
      </c>
      <c r="I9" s="20"/>
    </row>
    <row r="10" spans="2:11" ht="13.5" thickBot="1">
      <c r="B10" s="55">
        <v>18</v>
      </c>
      <c r="C10" s="17">
        <f>ATAN($H$5/2/B10)*2*$I$2</f>
        <v>52.1</v>
      </c>
      <c r="D10" s="17">
        <f>ATAN($I$5/2/B10)*2*$I$2</f>
        <v>36</v>
      </c>
      <c r="E10" s="17">
        <f>ATAN(SQRT(($I$5/2)^2+($H$5/2)^2)/B10)*2*$I$2</f>
        <v>60.8</v>
      </c>
      <c r="F10" s="18">
        <f>360/(ATAN($H$6/2/B10)*2*$I$2)*$J$6*$F$5</f>
        <v>20560</v>
      </c>
      <c r="G10" s="19">
        <f t="shared" si="0"/>
        <v>6544</v>
      </c>
      <c r="J10" s="42" t="s">
        <v>16</v>
      </c>
      <c r="K10" s="43"/>
    </row>
    <row r="11" spans="2:11" ht="13.5" thickBot="1">
      <c r="B11" s="55">
        <v>35</v>
      </c>
      <c r="C11" s="17">
        <f>ATAN($H$5/2/B11)*2*$I$2</f>
        <v>28.2</v>
      </c>
      <c r="D11" s="17">
        <f>ATAN($I$5/2/B11)*2*$I$2</f>
        <v>19</v>
      </c>
      <c r="E11" s="17">
        <f>ATAN(SQRT(($I$5/2)^2+($H$5/2)^2)/B11)*2*$I$2</f>
        <v>33.6</v>
      </c>
      <c r="F11" s="21">
        <f>360/(ATAN($H$6/2/B11)*2*$I$2)*$J$6*$F$5</f>
        <v>39977</v>
      </c>
      <c r="G11" s="22">
        <f t="shared" si="0"/>
        <v>12725</v>
      </c>
      <c r="H11" s="12" t="s">
        <v>17</v>
      </c>
      <c r="I11" s="41" t="s">
        <v>18</v>
      </c>
      <c r="J11" s="32" t="s">
        <v>19</v>
      </c>
      <c r="K11" s="44" t="s">
        <v>20</v>
      </c>
    </row>
    <row r="12" spans="1:11" ht="13.5" thickBot="1">
      <c r="A12" s="7"/>
      <c r="B12" s="56">
        <v>135</v>
      </c>
      <c r="C12" s="23">
        <f>ATAN($H$5/2/B12)*2*$I$2</f>
        <v>7.5</v>
      </c>
      <c r="D12" s="23">
        <f>ATAN($I$5/2/B12)*2*$I$2</f>
        <v>5</v>
      </c>
      <c r="E12" s="23">
        <f>ATAN(SQRT(($I$5/2)^2+($H$5/2)^2)/B12)*2*$I$2</f>
        <v>9</v>
      </c>
      <c r="F12" s="24">
        <f>360/(ATAN($H$6/2/B12)*2*$I$2)*$J$6*$F$5</f>
        <v>154197</v>
      </c>
      <c r="G12" s="25">
        <f t="shared" si="0"/>
        <v>49082</v>
      </c>
      <c r="H12" s="26">
        <f>INT((360/$D$12)*COS(J12/$I$2)+0.99)</f>
        <v>72</v>
      </c>
      <c r="I12" s="27">
        <f aca="true" t="shared" si="1" ref="I12:I36">360/H12</f>
        <v>5</v>
      </c>
      <c r="J12" s="28">
        <v>0</v>
      </c>
      <c r="K12" s="38">
        <f aca="true" t="shared" si="2" ref="K12:K36">J12</f>
        <v>0</v>
      </c>
    </row>
    <row r="13" spans="8:11" ht="12.75">
      <c r="H13" s="18">
        <f aca="true" t="shared" si="3" ref="H13:H18">IF(K13&lt;89.5,((360/$D$12)*COS((K13-$C$12/2)/$I$2)+0.99),1)</f>
        <v>73</v>
      </c>
      <c r="I13" s="30">
        <f t="shared" si="1"/>
        <v>4.9</v>
      </c>
      <c r="J13" s="31">
        <f>IF(K12+$C$12&lt;90,K12+$C$12,89.5)</f>
        <v>8</v>
      </c>
      <c r="K13" s="39">
        <f t="shared" si="2"/>
        <v>8</v>
      </c>
    </row>
    <row r="14" spans="8:11" ht="12.75">
      <c r="H14" s="18">
        <f t="shared" si="3"/>
        <v>71</v>
      </c>
      <c r="I14" s="30">
        <f t="shared" si="1"/>
        <v>5.1</v>
      </c>
      <c r="J14" s="31">
        <f>IF(K13+$C$12&lt;90,K13+$C$12,89.5)</f>
        <v>16</v>
      </c>
      <c r="K14" s="39">
        <f t="shared" si="2"/>
        <v>16</v>
      </c>
    </row>
    <row r="15" spans="8:11" ht="12.75">
      <c r="H15" s="18">
        <f t="shared" si="3"/>
        <v>69</v>
      </c>
      <c r="I15" s="30">
        <f t="shared" si="1"/>
        <v>5.2</v>
      </c>
      <c r="J15" s="31">
        <f>IF(K14+$C$12&lt;90,K14+$C$12,89.5)</f>
        <v>24</v>
      </c>
      <c r="K15" s="39">
        <f t="shared" si="2"/>
        <v>24</v>
      </c>
    </row>
    <row r="16" spans="8:11" ht="12.75">
      <c r="H16" s="18">
        <f t="shared" si="3"/>
        <v>64</v>
      </c>
      <c r="I16" s="30">
        <f t="shared" si="1"/>
        <v>5.6</v>
      </c>
      <c r="J16" s="31">
        <f>IF(K15+$C$12&lt;90,K15+$C$12,89.5)</f>
        <v>32</v>
      </c>
      <c r="K16" s="39">
        <f t="shared" si="2"/>
        <v>32</v>
      </c>
    </row>
    <row r="17" spans="8:11" ht="12.75">
      <c r="H17" s="18">
        <f t="shared" si="3"/>
        <v>59</v>
      </c>
      <c r="I17" s="30">
        <f t="shared" si="1"/>
        <v>6.1</v>
      </c>
      <c r="J17" s="31">
        <f>IF(K16+$C$12&lt;90,K16+$C$12,89.5)</f>
        <v>40</v>
      </c>
      <c r="K17" s="39">
        <f t="shared" si="2"/>
        <v>40</v>
      </c>
    </row>
    <row r="18" spans="8:11" ht="12.75">
      <c r="H18" s="18">
        <f t="shared" si="3"/>
        <v>53</v>
      </c>
      <c r="I18" s="30">
        <f t="shared" si="1"/>
        <v>6.8</v>
      </c>
      <c r="J18" s="31">
        <f>IF(K17+$C$12&lt;90,K17+$C$12,89.5)</f>
        <v>48</v>
      </c>
      <c r="K18" s="39">
        <f t="shared" si="2"/>
        <v>48</v>
      </c>
    </row>
    <row r="19" spans="8:11" ht="12.75">
      <c r="H19" s="18">
        <f aca="true" t="shared" si="4" ref="H19:H30">IF(K19&lt;89.5,((360/$D$12)*COS((K19-$C$12/2)/$I$2)+0.99),1)</f>
        <v>45</v>
      </c>
      <c r="I19" s="30">
        <f t="shared" si="1"/>
        <v>8</v>
      </c>
      <c r="J19" s="31">
        <f>IF(K18+$C$12&lt;90,K18+$C$12,89.5)</f>
        <v>56</v>
      </c>
      <c r="K19" s="39">
        <f t="shared" si="2"/>
        <v>56</v>
      </c>
    </row>
    <row r="20" spans="8:11" ht="12.75">
      <c r="H20" s="18">
        <f t="shared" si="4"/>
        <v>37</v>
      </c>
      <c r="I20" s="30">
        <f t="shared" si="1"/>
        <v>9.7</v>
      </c>
      <c r="J20" s="31">
        <f>IF(K19+$C$12&lt;90,K19+$C$12,89.5)</f>
        <v>64</v>
      </c>
      <c r="K20" s="39">
        <f t="shared" si="2"/>
        <v>64</v>
      </c>
    </row>
    <row r="21" spans="8:11" ht="12.75">
      <c r="H21" s="18">
        <f t="shared" si="4"/>
        <v>28</v>
      </c>
      <c r="I21" s="30">
        <f t="shared" si="1"/>
        <v>12.9</v>
      </c>
      <c r="J21" s="31">
        <f>IF(K20+$C$12&lt;90,K20+$C$12,89.5)</f>
        <v>72</v>
      </c>
      <c r="K21" s="39">
        <f t="shared" si="2"/>
        <v>72</v>
      </c>
    </row>
    <row r="22" spans="8:11" ht="12.75">
      <c r="H22" s="18">
        <f t="shared" si="4"/>
        <v>18</v>
      </c>
      <c r="I22" s="30">
        <f t="shared" si="1"/>
        <v>20</v>
      </c>
      <c r="J22" s="31">
        <f>IF(K21+$C$12&lt;90,K21+$C$12,89.5)</f>
        <v>80</v>
      </c>
      <c r="K22" s="39">
        <f t="shared" si="2"/>
        <v>80</v>
      </c>
    </row>
    <row r="23" spans="8:11" ht="12.75">
      <c r="H23" s="18">
        <f t="shared" si="4"/>
        <v>8</v>
      </c>
      <c r="I23" s="30">
        <f t="shared" si="1"/>
        <v>45</v>
      </c>
      <c r="J23" s="31">
        <f>IF(K22+$C$12&lt;90,K22+$C$12,89.5)</f>
        <v>88</v>
      </c>
      <c r="K23" s="39">
        <f t="shared" si="2"/>
        <v>88</v>
      </c>
    </row>
    <row r="24" spans="8:11" ht="12.75">
      <c r="H24" s="18">
        <f t="shared" si="4"/>
        <v>1</v>
      </c>
      <c r="I24" s="30">
        <f t="shared" si="1"/>
        <v>360</v>
      </c>
      <c r="J24" s="31">
        <f>IF(K23+$C$12&lt;90,K23+$C$12,89.5)</f>
        <v>90</v>
      </c>
      <c r="K24" s="39">
        <f t="shared" si="2"/>
        <v>90</v>
      </c>
    </row>
    <row r="25" spans="8:11" ht="12.75">
      <c r="H25" s="18">
        <f t="shared" si="4"/>
        <v>1</v>
      </c>
      <c r="I25" s="30">
        <f t="shared" si="1"/>
        <v>360</v>
      </c>
      <c r="J25" s="31">
        <f>IF(K24+$C$12&lt;90,K24+$C$12,89.5)</f>
        <v>90</v>
      </c>
      <c r="K25" s="39">
        <f t="shared" si="2"/>
        <v>90</v>
      </c>
    </row>
    <row r="26" spans="8:11" ht="12.75">
      <c r="H26" s="18">
        <f t="shared" si="4"/>
        <v>1</v>
      </c>
      <c r="I26" s="30">
        <f t="shared" si="1"/>
        <v>360</v>
      </c>
      <c r="J26" s="31">
        <f>IF(K25+$C$12&lt;90,K25+$C$12,89.5)</f>
        <v>90</v>
      </c>
      <c r="K26" s="39">
        <f t="shared" si="2"/>
        <v>90</v>
      </c>
    </row>
    <row r="27" spans="8:11" ht="12.75">
      <c r="H27" s="18">
        <f t="shared" si="4"/>
        <v>1</v>
      </c>
      <c r="I27" s="30">
        <f t="shared" si="1"/>
        <v>360</v>
      </c>
      <c r="J27" s="31">
        <f>IF(K26+$C$12&lt;90,K26+$C$12,89.5)</f>
        <v>90</v>
      </c>
      <c r="K27" s="39">
        <f t="shared" si="2"/>
        <v>90</v>
      </c>
    </row>
    <row r="28" spans="8:11" ht="12.75">
      <c r="H28" s="18">
        <f t="shared" si="4"/>
        <v>1</v>
      </c>
      <c r="I28" s="30">
        <f t="shared" si="1"/>
        <v>360</v>
      </c>
      <c r="J28" s="31">
        <f>IF(K27+$C$12&lt;90,K27+$C$12,89.5)</f>
        <v>90</v>
      </c>
      <c r="K28" s="39">
        <f t="shared" si="2"/>
        <v>90</v>
      </c>
    </row>
    <row r="29" spans="8:11" ht="12.75">
      <c r="H29" s="18">
        <f t="shared" si="4"/>
        <v>1</v>
      </c>
      <c r="I29" s="30">
        <f t="shared" si="1"/>
        <v>360</v>
      </c>
      <c r="J29" s="31">
        <f>IF(K28+$C$12&lt;90,K28+$C$12,89.5)</f>
        <v>90</v>
      </c>
      <c r="K29" s="39">
        <f t="shared" si="2"/>
        <v>90</v>
      </c>
    </row>
    <row r="30" spans="8:11" ht="12.75">
      <c r="H30" s="18">
        <f t="shared" si="4"/>
        <v>1</v>
      </c>
      <c r="I30" s="30">
        <f t="shared" si="1"/>
        <v>360</v>
      </c>
      <c r="J30" s="31">
        <f>IF(K29+$C$12&lt;90,K29+$C$12,89.5)</f>
        <v>90</v>
      </c>
      <c r="K30" s="39">
        <f t="shared" si="2"/>
        <v>90</v>
      </c>
    </row>
    <row r="31" spans="8:11" ht="12.75">
      <c r="H31" s="18">
        <f>IF(K31&lt;89.5,((360/$D$12)*COS((K31-$C$12/2)/$I$2)+0.99),1)</f>
        <v>1</v>
      </c>
      <c r="I31" s="30">
        <f t="shared" si="1"/>
        <v>360</v>
      </c>
      <c r="J31" s="31">
        <f>IF(K30+$C$12&lt;90,K30+$C$12,89.5)</f>
        <v>90</v>
      </c>
      <c r="K31" s="39">
        <f t="shared" si="2"/>
        <v>90</v>
      </c>
    </row>
    <row r="32" spans="8:11" ht="12.75">
      <c r="H32" s="18">
        <f>IF(K32&lt;89.5,((360/$D$12)*COS((K32-$C$12/2)/$I$2)+0.99),1)</f>
        <v>1</v>
      </c>
      <c r="I32" s="30">
        <f t="shared" si="1"/>
        <v>360</v>
      </c>
      <c r="J32" s="31">
        <f>IF(K31+$C$12&lt;90,K31+$C$12,89.5)</f>
        <v>90</v>
      </c>
      <c r="K32" s="39">
        <f t="shared" si="2"/>
        <v>90</v>
      </c>
    </row>
    <row r="33" spans="8:11" ht="12.75">
      <c r="H33" s="18">
        <f>IF(K33&lt;89.5,((360/$D$12)*COS((K33-$C$12/2)/$I$2)+0.99),1)</f>
        <v>1</v>
      </c>
      <c r="I33" s="30">
        <f t="shared" si="1"/>
        <v>360</v>
      </c>
      <c r="J33" s="31">
        <f>IF(K32+$C$12&lt;90,K32+$C$12,89.5)</f>
        <v>90</v>
      </c>
      <c r="K33" s="39">
        <f t="shared" si="2"/>
        <v>90</v>
      </c>
    </row>
    <row r="34" spans="8:11" ht="12.75">
      <c r="H34" s="18">
        <f>IF(K34&lt;89.5,((360/$D$12)*COS((K34-$C$12/2)/$I$2)+0.99),1)</f>
        <v>1</v>
      </c>
      <c r="I34" s="30">
        <f t="shared" si="1"/>
        <v>360</v>
      </c>
      <c r="J34" s="31">
        <f>IF(K33+$C$12&lt;90,K33+$C$12,89.5)</f>
        <v>90</v>
      </c>
      <c r="K34" s="39">
        <f t="shared" si="2"/>
        <v>90</v>
      </c>
    </row>
    <row r="35" spans="8:11" ht="12.75">
      <c r="H35" s="18">
        <f>IF(K35&lt;89.5,((360/$D$12)*COS((K35-$C$12/2)/$I$2)+0.99),1)</f>
        <v>1</v>
      </c>
      <c r="I35" s="30">
        <f t="shared" si="1"/>
        <v>360</v>
      </c>
      <c r="J35" s="31">
        <f>IF(K34+$C$12&lt;90,K34+$C$12,89.5)</f>
        <v>90</v>
      </c>
      <c r="K35" s="39">
        <f t="shared" si="2"/>
        <v>90</v>
      </c>
    </row>
    <row r="36" spans="8:11" ht="13.5" thickBot="1">
      <c r="H36" s="21">
        <f>IF(K36&lt;89.5,((360/$D$12)*COS((K36-$C$12/2)/$I$2)+0.99),1)</f>
        <v>1</v>
      </c>
      <c r="I36" s="33">
        <f t="shared" si="1"/>
        <v>360</v>
      </c>
      <c r="J36" s="34">
        <f>IF(K35+$C$12&lt;90,K35+$C$12,89.5)</f>
        <v>90</v>
      </c>
      <c r="K36" s="40">
        <f t="shared" si="2"/>
        <v>90</v>
      </c>
    </row>
    <row r="37" spans="8:9" ht="12.75">
      <c r="H37" s="7"/>
      <c r="I37" s="29"/>
    </row>
  </sheetData>
  <sheetProtection password="DC67" sheet="1" objects="1" scenarios="1"/>
  <mergeCells count="5">
    <mergeCell ref="J10:K10"/>
    <mergeCell ref="B3:E3"/>
    <mergeCell ref="H3:I3"/>
    <mergeCell ref="B4:E4"/>
    <mergeCell ref="C5:E5"/>
  </mergeCells>
  <printOptions/>
  <pageMargins left="0.75" right="0.75" top="1" bottom="1" header="0.4921259845" footer="0.4921259845"/>
  <pageSetup fitToHeight="1" fitToWidth="1" horizontalDpi="600" verticalDpi="600" orientation="landscape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</dc:creator>
  <cp:keywords/>
  <dc:description/>
  <cp:lastModifiedBy>GT</cp:lastModifiedBy>
  <cp:lastPrinted>2011-07-11T10:29:55Z</cp:lastPrinted>
  <dcterms:created xsi:type="dcterms:W3CDTF">2011-07-11T10:12:49Z</dcterms:created>
  <dcterms:modified xsi:type="dcterms:W3CDTF">2011-07-11T11:30:06Z</dcterms:modified>
  <cp:category/>
  <cp:version/>
  <cp:contentType/>
  <cp:contentStatus/>
</cp:coreProperties>
</file>